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heusbm/Dropbox/pos-doc/palha_pres/"/>
    </mc:Choice>
  </mc:AlternateContent>
  <xr:revisionPtr revIDLastSave="0" documentId="13_ncr:1_{AF60F3DA-2C4B-7449-9C06-5DF2110A82F2}" xr6:coauthVersionLast="47" xr6:coauthVersionMax="47" xr10:uidLastSave="{00000000-0000-0000-0000-000000000000}"/>
  <bookViews>
    <workbookView xWindow="0" yWindow="500" windowWidth="28800" windowHeight="15780" xr2:uid="{87B009CB-2F0D-4A0A-9895-290EE680DF95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2" i="1"/>
  <c r="J56" i="1"/>
  <c r="J33" i="1"/>
  <c r="J32" i="1"/>
  <c r="J31" i="1"/>
  <c r="J30" i="1"/>
  <c r="J25" i="1"/>
  <c r="J24" i="1"/>
  <c r="J23" i="1"/>
  <c r="J22" i="1"/>
  <c r="J17" i="1"/>
  <c r="J16" i="1"/>
  <c r="J15" i="1"/>
  <c r="J14" i="1"/>
  <c r="J9" i="1"/>
  <c r="J8" i="1"/>
  <c r="J7" i="1"/>
  <c r="J6" i="1"/>
  <c r="J41" i="1"/>
  <c r="J40" i="1"/>
  <c r="J39" i="1"/>
  <c r="J29" i="1"/>
  <c r="J27" i="1"/>
  <c r="J21" i="1"/>
  <c r="J20" i="1"/>
  <c r="J19" i="1"/>
  <c r="J18" i="1"/>
  <c r="J13" i="1"/>
  <c r="J12" i="1"/>
  <c r="J11" i="1"/>
  <c r="J10" i="1"/>
  <c r="J5" i="1"/>
  <c r="J4" i="1"/>
  <c r="J3" i="1"/>
  <c r="J2" i="1"/>
  <c r="J36" i="1"/>
  <c r="J35" i="1"/>
  <c r="J34" i="1"/>
  <c r="J73" i="1"/>
  <c r="J72" i="1"/>
  <c r="J71" i="1"/>
  <c r="J70" i="1"/>
  <c r="J65" i="1"/>
  <c r="J64" i="1"/>
  <c r="J63" i="1"/>
  <c r="J57" i="1"/>
  <c r="J55" i="1"/>
  <c r="J54" i="1"/>
  <c r="J49" i="1"/>
  <c r="J47" i="1"/>
  <c r="J46" i="1"/>
  <c r="J81" i="1"/>
  <c r="J80" i="1"/>
  <c r="J79" i="1"/>
  <c r="J78" i="1"/>
  <c r="J69" i="1"/>
  <c r="J68" i="1"/>
  <c r="J67" i="1"/>
  <c r="J66" i="1"/>
  <c r="J61" i="1"/>
  <c r="J60" i="1"/>
  <c r="J59" i="1"/>
  <c r="J58" i="1"/>
  <c r="J53" i="1"/>
  <c r="J51" i="1"/>
  <c r="J50" i="1"/>
  <c r="J45" i="1"/>
  <c r="J44" i="1"/>
  <c r="J43" i="1"/>
  <c r="J42" i="1"/>
  <c r="J77" i="1"/>
  <c r="J76" i="1"/>
  <c r="J75" i="1"/>
  <c r="J74" i="1"/>
</calcChain>
</file>

<file path=xl/sharedStrings.xml><?xml version="1.0" encoding="utf-8"?>
<sst xmlns="http://schemas.openxmlformats.org/spreadsheetml/2006/main" count="171" uniqueCount="18">
  <si>
    <t>rep</t>
  </si>
  <si>
    <t>18/19</t>
  </si>
  <si>
    <t>test</t>
  </si>
  <si>
    <t>clomazone</t>
  </si>
  <si>
    <t>pendimethalin</t>
  </si>
  <si>
    <t>penoxsulam</t>
  </si>
  <si>
    <t>pyr+pic</t>
  </si>
  <si>
    <t>19/20</t>
  </si>
  <si>
    <t>crop season</t>
  </si>
  <si>
    <t>residue</t>
  </si>
  <si>
    <t>herbicide</t>
  </si>
  <si>
    <t>ECH_final</t>
  </si>
  <si>
    <t>ECH_28das</t>
  </si>
  <si>
    <t>injury_28das</t>
  </si>
  <si>
    <t>pan_m</t>
  </si>
  <si>
    <t>pan_m2</t>
  </si>
  <si>
    <t>height</t>
  </si>
  <si>
    <t>g.yield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</si>
</sst>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/>
    <xf numFmtId="0" fontId="2" fillId="0" borderId="0" xfId="0" applyFont="1" applyFill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C1BE-9F12-4CFC-920D-957A152E253F}">
  <dimension ref="A1:K81"/>
  <sheetViews>
    <sheetView tabSelected="1" zoomScale="150" zoomScaleNormal="90" workbookViewId="0">
      <selection activeCell="F6" sqref="F6:F9"/>
    </sheetView>
  </sheetViews>
  <sheetFormatPr baseColWidth="10" defaultColWidth="8.83203125" defaultRowHeight="15" x14ac:dyDescent="0.2"/>
  <cols>
    <col min="3" max="3" width="12.33203125" bestFit="1" customWidth="1"/>
    <col min="5" max="5" width="9.6640625" bestFit="1" customWidth="1"/>
    <col min="6" max="6" width="11" bestFit="1" customWidth="1"/>
    <col min="7" max="7" width="10.1640625" bestFit="1" customWidth="1"/>
  </cols>
  <sheetData>
    <row r="1" spans="1:11" x14ac:dyDescent="0.2">
      <c r="A1" t="s">
        <v>8</v>
      </c>
      <c r="B1" t="s">
        <v>9</v>
      </c>
      <c r="C1" t="s">
        <v>10</v>
      </c>
      <c r="D1" t="s">
        <v>0</v>
      </c>
      <c r="E1" s="4" t="s">
        <v>12</v>
      </c>
      <c r="F1" s="4" t="s">
        <v>13</v>
      </c>
      <c r="G1" s="5" t="s">
        <v>11</v>
      </c>
      <c r="H1" s="4" t="s">
        <v>14</v>
      </c>
      <c r="I1" s="4" t="s">
        <v>15</v>
      </c>
      <c r="J1" s="4" t="s">
        <v>16</v>
      </c>
      <c r="K1" s="4" t="s">
        <v>17</v>
      </c>
    </row>
    <row r="2" spans="1:11" x14ac:dyDescent="0.2">
      <c r="A2" t="s">
        <v>1</v>
      </c>
      <c r="B2">
        <v>1.5</v>
      </c>
      <c r="C2" t="s">
        <v>3</v>
      </c>
      <c r="D2">
        <v>1</v>
      </c>
      <c r="E2">
        <v>80</v>
      </c>
      <c r="F2">
        <v>0</v>
      </c>
      <c r="G2">
        <v>80</v>
      </c>
      <c r="H2">
        <v>44</v>
      </c>
      <c r="I2" s="6">
        <f>H2*(100/17.5)</f>
        <v>251.42857142857144</v>
      </c>
      <c r="J2" s="1">
        <f>(89+103+99+93+82+97.5)/6</f>
        <v>93.916666666666671</v>
      </c>
      <c r="K2" s="2">
        <v>7337.2167487684737</v>
      </c>
    </row>
    <row r="3" spans="1:11" x14ac:dyDescent="0.2">
      <c r="A3" t="s">
        <v>1</v>
      </c>
      <c r="B3">
        <v>1.5</v>
      </c>
      <c r="C3" t="s">
        <v>3</v>
      </c>
      <c r="D3">
        <v>2</v>
      </c>
      <c r="E3">
        <v>82</v>
      </c>
      <c r="F3">
        <v>0</v>
      </c>
      <c r="G3">
        <v>90</v>
      </c>
      <c r="H3">
        <v>71</v>
      </c>
      <c r="I3" s="6">
        <f t="shared" ref="I3:I66" si="0">H3*(100/17.5)</f>
        <v>405.71428571428572</v>
      </c>
      <c r="J3" s="1">
        <f>(87+92+96+88+89+100)/6</f>
        <v>92</v>
      </c>
      <c r="K3" s="2">
        <v>7593.6206896551703</v>
      </c>
    </row>
    <row r="4" spans="1:11" x14ac:dyDescent="0.2">
      <c r="A4" t="s">
        <v>1</v>
      </c>
      <c r="B4">
        <v>1.5</v>
      </c>
      <c r="C4" t="s">
        <v>3</v>
      </c>
      <c r="D4">
        <v>3</v>
      </c>
      <c r="E4">
        <v>82</v>
      </c>
      <c r="F4">
        <v>0</v>
      </c>
      <c r="G4">
        <v>82</v>
      </c>
      <c r="H4">
        <v>70</v>
      </c>
      <c r="I4" s="6">
        <f t="shared" si="0"/>
        <v>400</v>
      </c>
      <c r="J4" s="1">
        <f>(93+87+81+90+94+99)/6</f>
        <v>90.666666666666671</v>
      </c>
      <c r="K4" s="2">
        <v>7323.6453201970398</v>
      </c>
    </row>
    <row r="5" spans="1:11" x14ac:dyDescent="0.2">
      <c r="A5" t="s">
        <v>1</v>
      </c>
      <c r="B5">
        <v>1.5</v>
      </c>
      <c r="C5" t="s">
        <v>3</v>
      </c>
      <c r="D5">
        <v>4</v>
      </c>
      <c r="E5">
        <v>85</v>
      </c>
      <c r="F5">
        <v>0</v>
      </c>
      <c r="G5">
        <v>80</v>
      </c>
      <c r="H5">
        <v>65</v>
      </c>
      <c r="I5" s="6">
        <f t="shared" si="0"/>
        <v>371.42857142857144</v>
      </c>
      <c r="J5" s="1">
        <f>(95+81+86+92+83+86)/6</f>
        <v>87.166666666666671</v>
      </c>
      <c r="K5" s="2">
        <v>5084.83</v>
      </c>
    </row>
    <row r="6" spans="1:11" x14ac:dyDescent="0.2">
      <c r="A6" t="s">
        <v>1</v>
      </c>
      <c r="B6">
        <v>0.9</v>
      </c>
      <c r="C6" t="s">
        <v>3</v>
      </c>
      <c r="D6">
        <v>1</v>
      </c>
      <c r="E6">
        <v>85</v>
      </c>
      <c r="F6">
        <v>5</v>
      </c>
      <c r="G6">
        <v>86</v>
      </c>
      <c r="H6">
        <v>94</v>
      </c>
      <c r="I6" s="6">
        <f t="shared" si="0"/>
        <v>537.14285714285711</v>
      </c>
      <c r="J6" s="1">
        <f>(93+94+94+90+96+98)/6</f>
        <v>94.166666666666671</v>
      </c>
      <c r="K6" s="2">
        <v>11736.94581280788</v>
      </c>
    </row>
    <row r="7" spans="1:11" x14ac:dyDescent="0.2">
      <c r="A7" t="s">
        <v>1</v>
      </c>
      <c r="B7">
        <v>0.9</v>
      </c>
      <c r="C7" t="s">
        <v>3</v>
      </c>
      <c r="D7">
        <v>2</v>
      </c>
      <c r="E7">
        <v>89</v>
      </c>
      <c r="F7">
        <v>5</v>
      </c>
      <c r="G7">
        <v>92</v>
      </c>
      <c r="H7">
        <v>53</v>
      </c>
      <c r="I7" s="6">
        <f t="shared" si="0"/>
        <v>302.85714285714289</v>
      </c>
      <c r="J7" s="1">
        <f>(89+88+79+93+92+93)/6</f>
        <v>89</v>
      </c>
      <c r="K7" s="2">
        <v>8814.0394088669964</v>
      </c>
    </row>
    <row r="8" spans="1:11" x14ac:dyDescent="0.2">
      <c r="A8" t="s">
        <v>1</v>
      </c>
      <c r="B8">
        <v>0.9</v>
      </c>
      <c r="C8" t="s">
        <v>3</v>
      </c>
      <c r="D8">
        <v>3</v>
      </c>
      <c r="E8">
        <v>85</v>
      </c>
      <c r="F8">
        <v>5</v>
      </c>
      <c r="G8">
        <v>82</v>
      </c>
      <c r="H8">
        <v>76</v>
      </c>
      <c r="I8" s="6">
        <f t="shared" si="0"/>
        <v>434.28571428571428</v>
      </c>
      <c r="J8" s="1">
        <f>(93+95.5+95.5+94.5+99+95)/6</f>
        <v>95.416666666666671</v>
      </c>
      <c r="K8" s="2">
        <v>8955.2709359605906</v>
      </c>
    </row>
    <row r="9" spans="1:11" x14ac:dyDescent="0.2">
      <c r="A9" t="s">
        <v>1</v>
      </c>
      <c r="B9">
        <v>0.9</v>
      </c>
      <c r="C9" t="s">
        <v>3</v>
      </c>
      <c r="D9">
        <v>4</v>
      </c>
      <c r="E9">
        <v>86</v>
      </c>
      <c r="F9">
        <v>5</v>
      </c>
      <c r="G9">
        <v>90</v>
      </c>
      <c r="H9">
        <v>68</v>
      </c>
      <c r="I9" s="6">
        <f t="shared" si="0"/>
        <v>388.57142857142856</v>
      </c>
      <c r="J9" s="1">
        <f>(90+88+97+96+95+94)/6</f>
        <v>93.333333333333329</v>
      </c>
      <c r="K9" s="2">
        <v>6317.7339901477826</v>
      </c>
    </row>
    <row r="10" spans="1:11" x14ac:dyDescent="0.2">
      <c r="A10" t="s">
        <v>1</v>
      </c>
      <c r="B10">
        <v>1.5</v>
      </c>
      <c r="C10" t="s">
        <v>4</v>
      </c>
      <c r="D10">
        <v>1</v>
      </c>
      <c r="E10">
        <v>75</v>
      </c>
      <c r="F10">
        <v>0</v>
      </c>
      <c r="G10">
        <v>75</v>
      </c>
      <c r="H10">
        <v>53</v>
      </c>
      <c r="I10" s="6">
        <f t="shared" si="0"/>
        <v>302.85714285714289</v>
      </c>
      <c r="J10" s="1">
        <f>(93+105+84+95.5+92+84)/6</f>
        <v>92.25</v>
      </c>
      <c r="K10" s="2">
        <v>4140.1477832512319</v>
      </c>
    </row>
    <row r="11" spans="1:11" x14ac:dyDescent="0.2">
      <c r="A11" t="s">
        <v>1</v>
      </c>
      <c r="B11">
        <v>1.5</v>
      </c>
      <c r="C11" t="s">
        <v>4</v>
      </c>
      <c r="D11">
        <v>2</v>
      </c>
      <c r="E11">
        <v>76</v>
      </c>
      <c r="F11">
        <v>0</v>
      </c>
      <c r="G11">
        <v>78</v>
      </c>
      <c r="H11">
        <v>69</v>
      </c>
      <c r="I11" s="6">
        <f t="shared" si="0"/>
        <v>394.28571428571428</v>
      </c>
      <c r="J11" s="1">
        <f>(85+85+78+85+87+98)/6</f>
        <v>86.333333333333329</v>
      </c>
      <c r="K11" s="2">
        <v>7532.1182266009855</v>
      </c>
    </row>
    <row r="12" spans="1:11" x14ac:dyDescent="0.2">
      <c r="A12" t="s">
        <v>1</v>
      </c>
      <c r="B12">
        <v>1.5</v>
      </c>
      <c r="C12" t="s">
        <v>4</v>
      </c>
      <c r="D12">
        <v>3</v>
      </c>
      <c r="E12">
        <v>75</v>
      </c>
      <c r="F12">
        <v>0</v>
      </c>
      <c r="G12">
        <v>70</v>
      </c>
      <c r="H12">
        <v>77</v>
      </c>
      <c r="I12" s="6">
        <f t="shared" si="0"/>
        <v>440</v>
      </c>
      <c r="J12" s="1">
        <f>(102+85+85+87+80+92)/6</f>
        <v>88.5</v>
      </c>
      <c r="K12" s="2">
        <v>3579.3103448275861</v>
      </c>
    </row>
    <row r="13" spans="1:11" x14ac:dyDescent="0.2">
      <c r="A13" t="s">
        <v>1</v>
      </c>
      <c r="B13">
        <v>1.5</v>
      </c>
      <c r="C13" t="s">
        <v>4</v>
      </c>
      <c r="D13">
        <v>4</v>
      </c>
      <c r="E13">
        <v>80</v>
      </c>
      <c r="F13">
        <v>0</v>
      </c>
      <c r="G13">
        <v>70</v>
      </c>
      <c r="H13">
        <v>75</v>
      </c>
      <c r="I13" s="6">
        <f t="shared" si="0"/>
        <v>428.57142857142856</v>
      </c>
      <c r="J13" s="1">
        <f>(81+89+97+89+79+82)/6</f>
        <v>86.166666666666671</v>
      </c>
      <c r="K13" s="2">
        <v>3630.6403940886698</v>
      </c>
    </row>
    <row r="14" spans="1:11" x14ac:dyDescent="0.2">
      <c r="A14" t="s">
        <v>1</v>
      </c>
      <c r="B14">
        <v>0.9</v>
      </c>
      <c r="C14" t="s">
        <v>4</v>
      </c>
      <c r="D14">
        <v>1</v>
      </c>
      <c r="E14">
        <v>85</v>
      </c>
      <c r="F14">
        <v>0</v>
      </c>
      <c r="G14">
        <v>80</v>
      </c>
      <c r="H14">
        <v>68</v>
      </c>
      <c r="I14" s="6">
        <f t="shared" si="0"/>
        <v>388.57142857142856</v>
      </c>
      <c r="J14" s="1">
        <f>(98+85+98+100+99+90)/6</f>
        <v>95</v>
      </c>
      <c r="K14" s="2">
        <v>5091.157635467981</v>
      </c>
    </row>
    <row r="15" spans="1:11" x14ac:dyDescent="0.2">
      <c r="A15" t="s">
        <v>1</v>
      </c>
      <c r="B15">
        <v>0.9</v>
      </c>
      <c r="C15" t="s">
        <v>4</v>
      </c>
      <c r="D15">
        <v>2</v>
      </c>
      <c r="E15">
        <v>80</v>
      </c>
      <c r="F15">
        <v>0</v>
      </c>
      <c r="G15">
        <v>75</v>
      </c>
      <c r="H15">
        <v>63</v>
      </c>
      <c r="I15" s="6">
        <f t="shared" si="0"/>
        <v>360</v>
      </c>
      <c r="J15" s="1">
        <f>(91+94+84+87+97+93)/6</f>
        <v>91</v>
      </c>
      <c r="K15" s="2">
        <v>7161.2068965517246</v>
      </c>
    </row>
    <row r="16" spans="1:11" x14ac:dyDescent="0.2">
      <c r="A16" t="s">
        <v>1</v>
      </c>
      <c r="B16">
        <v>0.9</v>
      </c>
      <c r="C16" t="s">
        <v>4</v>
      </c>
      <c r="D16">
        <v>3</v>
      </c>
      <c r="E16">
        <v>86</v>
      </c>
      <c r="F16">
        <v>0</v>
      </c>
      <c r="G16">
        <v>80</v>
      </c>
      <c r="H16">
        <v>62</v>
      </c>
      <c r="I16" s="6">
        <f t="shared" si="0"/>
        <v>354.28571428571428</v>
      </c>
      <c r="J16" s="1">
        <f>(92.5+92+89+91.5+99+97)/6</f>
        <v>93.5</v>
      </c>
      <c r="K16" s="2">
        <v>5215.5172413793107</v>
      </c>
    </row>
    <row r="17" spans="1:11" x14ac:dyDescent="0.2">
      <c r="A17" t="s">
        <v>1</v>
      </c>
      <c r="B17">
        <v>0.9</v>
      </c>
      <c r="C17" t="s">
        <v>4</v>
      </c>
      <c r="D17">
        <v>4</v>
      </c>
      <c r="E17">
        <v>83</v>
      </c>
      <c r="F17">
        <v>0</v>
      </c>
      <c r="G17">
        <v>95</v>
      </c>
      <c r="H17">
        <v>64</v>
      </c>
      <c r="I17" s="6">
        <f t="shared" si="0"/>
        <v>365.71428571428572</v>
      </c>
      <c r="J17" s="1">
        <f>(87+82+88+90+91+85)/6</f>
        <v>87.166666666666671</v>
      </c>
      <c r="K17" s="2">
        <v>3401.3793103448279</v>
      </c>
    </row>
    <row r="18" spans="1:11" x14ac:dyDescent="0.2">
      <c r="A18" t="s">
        <v>1</v>
      </c>
      <c r="B18">
        <v>1.5</v>
      </c>
      <c r="C18" t="s">
        <v>5</v>
      </c>
      <c r="D18">
        <v>1</v>
      </c>
      <c r="E18">
        <v>90</v>
      </c>
      <c r="F18">
        <v>0</v>
      </c>
      <c r="G18">
        <v>98</v>
      </c>
      <c r="H18">
        <v>57</v>
      </c>
      <c r="I18" s="6">
        <f t="shared" si="0"/>
        <v>325.71428571428572</v>
      </c>
      <c r="J18" s="1">
        <f>(91+90+95+94+94+92)/6</f>
        <v>92.666666666666671</v>
      </c>
      <c r="K18" s="2">
        <v>8854.1871921182246</v>
      </c>
    </row>
    <row r="19" spans="1:11" x14ac:dyDescent="0.2">
      <c r="A19" t="s">
        <v>1</v>
      </c>
      <c r="B19">
        <v>1.5</v>
      </c>
      <c r="C19" t="s">
        <v>5</v>
      </c>
      <c r="D19">
        <v>2</v>
      </c>
      <c r="E19">
        <v>88</v>
      </c>
      <c r="F19">
        <v>0</v>
      </c>
      <c r="G19">
        <v>95</v>
      </c>
      <c r="H19">
        <v>69</v>
      </c>
      <c r="I19" s="6">
        <f t="shared" si="0"/>
        <v>394.28571428571428</v>
      </c>
      <c r="J19" s="1">
        <f>(90+94+91+96+93+96)/6</f>
        <v>93.333333333333329</v>
      </c>
      <c r="K19" s="2">
        <v>11922.266009852216</v>
      </c>
    </row>
    <row r="20" spans="1:11" x14ac:dyDescent="0.2">
      <c r="A20" t="s">
        <v>1</v>
      </c>
      <c r="B20">
        <v>1.5</v>
      </c>
      <c r="C20" t="s">
        <v>5</v>
      </c>
      <c r="D20">
        <v>3</v>
      </c>
      <c r="E20">
        <v>85</v>
      </c>
      <c r="F20">
        <v>0</v>
      </c>
      <c r="G20">
        <v>95</v>
      </c>
      <c r="H20">
        <v>40</v>
      </c>
      <c r="I20" s="6">
        <f t="shared" si="0"/>
        <v>228.57142857142858</v>
      </c>
      <c r="J20" s="1">
        <f>(102+89+97+101+88+99)/6</f>
        <v>96</v>
      </c>
      <c r="K20" s="2">
        <v>6977.0689655172418</v>
      </c>
    </row>
    <row r="21" spans="1:11" x14ac:dyDescent="0.2">
      <c r="A21" t="s">
        <v>1</v>
      </c>
      <c r="B21">
        <v>1.5</v>
      </c>
      <c r="C21" t="s">
        <v>5</v>
      </c>
      <c r="D21">
        <v>4</v>
      </c>
      <c r="E21">
        <v>87</v>
      </c>
      <c r="F21">
        <v>0</v>
      </c>
      <c r="G21">
        <v>99</v>
      </c>
      <c r="H21">
        <v>72</v>
      </c>
      <c r="I21" s="6">
        <f t="shared" si="0"/>
        <v>411.42857142857144</v>
      </c>
      <c r="J21" s="1">
        <f>(89+88+90+90+88+89)/6</f>
        <v>89</v>
      </c>
      <c r="K21" s="2">
        <v>9013.3004926108388</v>
      </c>
    </row>
    <row r="22" spans="1:11" x14ac:dyDescent="0.2">
      <c r="A22" t="s">
        <v>1</v>
      </c>
      <c r="B22">
        <v>0.9</v>
      </c>
      <c r="C22" t="s">
        <v>5</v>
      </c>
      <c r="D22">
        <v>1</v>
      </c>
      <c r="E22">
        <v>83</v>
      </c>
      <c r="F22">
        <v>0</v>
      </c>
      <c r="G22">
        <v>98</v>
      </c>
      <c r="H22">
        <v>65</v>
      </c>
      <c r="I22" s="6">
        <f t="shared" si="0"/>
        <v>371.42857142857144</v>
      </c>
      <c r="J22" s="1">
        <f>(88+83+90+95+80+87)/6</f>
        <v>87.166666666666671</v>
      </c>
      <c r="K22" s="2">
        <v>8347.8571428571413</v>
      </c>
    </row>
    <row r="23" spans="1:11" x14ac:dyDescent="0.2">
      <c r="A23" t="s">
        <v>1</v>
      </c>
      <c r="B23">
        <v>0.9</v>
      </c>
      <c r="C23" t="s">
        <v>5</v>
      </c>
      <c r="D23">
        <v>2</v>
      </c>
      <c r="E23">
        <v>80</v>
      </c>
      <c r="F23">
        <v>0</v>
      </c>
      <c r="G23">
        <v>97</v>
      </c>
      <c r="H23">
        <v>43</v>
      </c>
      <c r="I23" s="6">
        <f t="shared" si="0"/>
        <v>245.71428571428572</v>
      </c>
      <c r="J23" s="1">
        <f>(90+91+94+86+87+88)/6</f>
        <v>89.333333333333329</v>
      </c>
      <c r="K23" s="2">
        <v>9316.5024630541866</v>
      </c>
    </row>
    <row r="24" spans="1:11" x14ac:dyDescent="0.2">
      <c r="A24" t="s">
        <v>1</v>
      </c>
      <c r="B24">
        <v>0.9</v>
      </c>
      <c r="C24" t="s">
        <v>5</v>
      </c>
      <c r="D24">
        <v>3</v>
      </c>
      <c r="E24">
        <v>85</v>
      </c>
      <c r="F24">
        <v>0</v>
      </c>
      <c r="G24">
        <v>90</v>
      </c>
      <c r="H24">
        <v>88</v>
      </c>
      <c r="I24" s="6">
        <f t="shared" si="0"/>
        <v>502.85714285714289</v>
      </c>
      <c r="J24" s="1">
        <f>(94+88.5+86.5+92+96+82.5)/6</f>
        <v>89.916666666666671</v>
      </c>
      <c r="K24" s="2">
        <v>8748.768472906404</v>
      </c>
    </row>
    <row r="25" spans="1:11" x14ac:dyDescent="0.2">
      <c r="A25" t="s">
        <v>1</v>
      </c>
      <c r="B25">
        <v>0.9</v>
      </c>
      <c r="C25" t="s">
        <v>5</v>
      </c>
      <c r="D25">
        <v>4</v>
      </c>
      <c r="E25">
        <v>84</v>
      </c>
      <c r="F25">
        <v>0</v>
      </c>
      <c r="G25">
        <v>85</v>
      </c>
      <c r="H25">
        <v>53</v>
      </c>
      <c r="I25" s="6">
        <f t="shared" si="0"/>
        <v>302.85714285714289</v>
      </c>
      <c r="J25" s="1">
        <f>(86+91+83+84+86+82)/6</f>
        <v>85.333333333333329</v>
      </c>
      <c r="K25" s="2">
        <v>8260.2955665024638</v>
      </c>
    </row>
    <row r="26" spans="1:11" x14ac:dyDescent="0.2">
      <c r="A26" t="s">
        <v>1</v>
      </c>
      <c r="B26">
        <v>1.5</v>
      </c>
      <c r="C26" t="s">
        <v>6</v>
      </c>
      <c r="D26">
        <v>1</v>
      </c>
      <c r="E26">
        <v>87</v>
      </c>
      <c r="F26">
        <v>0</v>
      </c>
      <c r="G26">
        <v>92</v>
      </c>
      <c r="H26">
        <v>45</v>
      </c>
      <c r="I26" s="6">
        <f t="shared" si="0"/>
        <v>257.14285714285717</v>
      </c>
      <c r="J26" s="1">
        <v>88.4</v>
      </c>
      <c r="K26" s="2">
        <v>7710.5418719211812</v>
      </c>
    </row>
    <row r="27" spans="1:11" x14ac:dyDescent="0.2">
      <c r="A27" t="s">
        <v>1</v>
      </c>
      <c r="B27">
        <v>1.5</v>
      </c>
      <c r="C27" t="s">
        <v>6</v>
      </c>
      <c r="D27">
        <v>2</v>
      </c>
      <c r="E27">
        <v>83</v>
      </c>
      <c r="F27">
        <v>0</v>
      </c>
      <c r="G27">
        <v>90</v>
      </c>
      <c r="H27">
        <v>67</v>
      </c>
      <c r="I27" s="6">
        <f t="shared" si="0"/>
        <v>382.85714285714289</v>
      </c>
      <c r="J27" s="1">
        <f>(88+92+87+95+89+99)/6</f>
        <v>91.666666666666671</v>
      </c>
      <c r="K27" s="2">
        <v>6974.9261083743841</v>
      </c>
    </row>
    <row r="28" spans="1:11" x14ac:dyDescent="0.2">
      <c r="A28" t="s">
        <v>1</v>
      </c>
      <c r="B28">
        <v>1.5</v>
      </c>
      <c r="C28" t="s">
        <v>6</v>
      </c>
      <c r="D28">
        <v>3</v>
      </c>
      <c r="E28">
        <v>90</v>
      </c>
      <c r="F28">
        <v>0</v>
      </c>
      <c r="G28">
        <v>94</v>
      </c>
      <c r="H28">
        <v>58</v>
      </c>
      <c r="I28" s="6">
        <f t="shared" si="0"/>
        <v>331.42857142857144</v>
      </c>
      <c r="J28" s="1">
        <v>87.6</v>
      </c>
      <c r="K28" s="2">
        <v>4671.2807881773406</v>
      </c>
    </row>
    <row r="29" spans="1:11" x14ac:dyDescent="0.2">
      <c r="A29" t="s">
        <v>1</v>
      </c>
      <c r="B29">
        <v>1.5</v>
      </c>
      <c r="C29" t="s">
        <v>6</v>
      </c>
      <c r="D29">
        <v>4</v>
      </c>
      <c r="E29">
        <v>90</v>
      </c>
      <c r="F29">
        <v>0</v>
      </c>
      <c r="G29">
        <v>98</v>
      </c>
      <c r="H29">
        <v>66</v>
      </c>
      <c r="I29" s="6">
        <f t="shared" si="0"/>
        <v>377.14285714285717</v>
      </c>
      <c r="J29" s="1">
        <f>(85+80+82+89+91+93)/6</f>
        <v>86.666666666666671</v>
      </c>
      <c r="K29" s="2">
        <v>8448.1773399014783</v>
      </c>
    </row>
    <row r="30" spans="1:11" x14ac:dyDescent="0.2">
      <c r="A30" t="s">
        <v>1</v>
      </c>
      <c r="B30">
        <v>0.9</v>
      </c>
      <c r="C30" t="s">
        <v>6</v>
      </c>
      <c r="D30">
        <v>1</v>
      </c>
      <c r="E30">
        <v>88</v>
      </c>
      <c r="F30">
        <v>0</v>
      </c>
      <c r="G30">
        <v>96</v>
      </c>
      <c r="H30">
        <v>86</v>
      </c>
      <c r="I30" s="6">
        <f t="shared" si="0"/>
        <v>491.42857142857144</v>
      </c>
      <c r="J30" s="1">
        <f>(83+101+96+90+92+91)/6</f>
        <v>92.166666666666671</v>
      </c>
      <c r="K30" s="2">
        <v>9939.458128078817</v>
      </c>
    </row>
    <row r="31" spans="1:11" x14ac:dyDescent="0.2">
      <c r="A31" t="s">
        <v>1</v>
      </c>
      <c r="B31">
        <v>0.9</v>
      </c>
      <c r="C31" t="s">
        <v>6</v>
      </c>
      <c r="D31">
        <v>2</v>
      </c>
      <c r="E31">
        <v>90</v>
      </c>
      <c r="F31">
        <v>0</v>
      </c>
      <c r="G31">
        <v>98</v>
      </c>
      <c r="H31">
        <v>67</v>
      </c>
      <c r="I31" s="6">
        <f t="shared" si="0"/>
        <v>382.85714285714289</v>
      </c>
      <c r="J31" s="1">
        <f>(89+90+91+88.5+90+84)/6</f>
        <v>88.75</v>
      </c>
      <c r="K31" s="2">
        <v>9396.8965517241377</v>
      </c>
    </row>
    <row r="32" spans="1:11" x14ac:dyDescent="0.2">
      <c r="A32" t="s">
        <v>1</v>
      </c>
      <c r="B32">
        <v>0.9</v>
      </c>
      <c r="C32" t="s">
        <v>6</v>
      </c>
      <c r="D32">
        <v>3</v>
      </c>
      <c r="E32">
        <v>90</v>
      </c>
      <c r="F32">
        <v>0</v>
      </c>
      <c r="G32">
        <v>90</v>
      </c>
      <c r="H32">
        <v>55</v>
      </c>
      <c r="I32" s="6">
        <f t="shared" si="0"/>
        <v>314.28571428571428</v>
      </c>
      <c r="J32" s="1">
        <f>(92.5+87.5+84.5+99.5+100+91)/6</f>
        <v>92.5</v>
      </c>
      <c r="K32" s="2">
        <v>9151.3300492610833</v>
      </c>
    </row>
    <row r="33" spans="1:11" x14ac:dyDescent="0.2">
      <c r="A33" t="s">
        <v>1</v>
      </c>
      <c r="B33">
        <v>0.9</v>
      </c>
      <c r="C33" t="s">
        <v>6</v>
      </c>
      <c r="D33">
        <v>4</v>
      </c>
      <c r="E33">
        <v>85</v>
      </c>
      <c r="F33">
        <v>0</v>
      </c>
      <c r="G33">
        <v>95</v>
      </c>
      <c r="H33">
        <v>44</v>
      </c>
      <c r="I33" s="6">
        <f t="shared" si="0"/>
        <v>251.42857142857144</v>
      </c>
      <c r="J33" s="1">
        <f>(90+95+85+90+86+96)/6</f>
        <v>90.333333333333329</v>
      </c>
      <c r="K33" s="2">
        <v>7714.4827586206893</v>
      </c>
    </row>
    <row r="34" spans="1:11" x14ac:dyDescent="0.2">
      <c r="A34" t="s">
        <v>1</v>
      </c>
      <c r="B34">
        <v>1.5</v>
      </c>
      <c r="C34" t="s">
        <v>2</v>
      </c>
      <c r="D34">
        <v>1</v>
      </c>
      <c r="E34">
        <v>0</v>
      </c>
      <c r="F34">
        <v>0</v>
      </c>
      <c r="G34">
        <v>0</v>
      </c>
      <c r="H34">
        <v>34</v>
      </c>
      <c r="I34" s="6">
        <f t="shared" si="0"/>
        <v>194.28571428571428</v>
      </c>
      <c r="J34" s="1">
        <f>(97+98+90+98+89+85)/6</f>
        <v>92.833333333333329</v>
      </c>
      <c r="K34" s="2">
        <v>3766.699507389163</v>
      </c>
    </row>
    <row r="35" spans="1:11" x14ac:dyDescent="0.2">
      <c r="A35" t="s">
        <v>1</v>
      </c>
      <c r="B35">
        <v>1.5</v>
      </c>
      <c r="C35" t="s">
        <v>2</v>
      </c>
      <c r="D35">
        <v>2</v>
      </c>
      <c r="E35">
        <v>0</v>
      </c>
      <c r="F35">
        <v>0</v>
      </c>
      <c r="G35">
        <v>0</v>
      </c>
      <c r="H35">
        <v>47</v>
      </c>
      <c r="I35" s="6">
        <f t="shared" si="0"/>
        <v>268.57142857142856</v>
      </c>
      <c r="J35" s="1">
        <f>(88+80+94+89+88+92)/6</f>
        <v>88.5</v>
      </c>
      <c r="K35" s="2">
        <v>4782.6354679802953</v>
      </c>
    </row>
    <row r="36" spans="1:11" x14ac:dyDescent="0.2">
      <c r="A36" t="s">
        <v>1</v>
      </c>
      <c r="B36">
        <v>1.5</v>
      </c>
      <c r="C36" t="s">
        <v>2</v>
      </c>
      <c r="D36">
        <v>3</v>
      </c>
      <c r="E36">
        <v>0</v>
      </c>
      <c r="F36">
        <v>0</v>
      </c>
      <c r="G36">
        <v>0</v>
      </c>
      <c r="H36">
        <v>25</v>
      </c>
      <c r="I36" s="6">
        <f t="shared" si="0"/>
        <v>142.85714285714286</v>
      </c>
      <c r="J36" s="1">
        <f>(101+83+93+91+86+92)/6</f>
        <v>91</v>
      </c>
      <c r="K36" s="2">
        <v>3231.5270935960598</v>
      </c>
    </row>
    <row r="37" spans="1:11" x14ac:dyDescent="0.2">
      <c r="A37" t="s">
        <v>1</v>
      </c>
      <c r="B37">
        <v>1.5</v>
      </c>
      <c r="C37" t="s">
        <v>2</v>
      </c>
      <c r="D37">
        <v>4</v>
      </c>
      <c r="E37">
        <v>0</v>
      </c>
      <c r="F37">
        <v>0</v>
      </c>
      <c r="G37">
        <v>0</v>
      </c>
      <c r="H37">
        <v>46</v>
      </c>
      <c r="I37" s="6">
        <f t="shared" si="0"/>
        <v>262.85714285714289</v>
      </c>
      <c r="J37" s="1">
        <v>90.777777799999996</v>
      </c>
      <c r="K37" s="2">
        <v>1854.5320197044334</v>
      </c>
    </row>
    <row r="38" spans="1:11" x14ac:dyDescent="0.2">
      <c r="A38" t="s">
        <v>1</v>
      </c>
      <c r="B38">
        <v>0.9</v>
      </c>
      <c r="C38" t="s">
        <v>2</v>
      </c>
      <c r="D38">
        <v>1</v>
      </c>
      <c r="E38">
        <v>0</v>
      </c>
      <c r="F38">
        <v>0</v>
      </c>
      <c r="G38">
        <v>0</v>
      </c>
      <c r="H38">
        <v>48</v>
      </c>
      <c r="I38" s="6">
        <f t="shared" si="0"/>
        <v>274.28571428571428</v>
      </c>
      <c r="J38" s="1">
        <v>88.416666699999993</v>
      </c>
      <c r="K38" s="3">
        <v>6939.704433497538</v>
      </c>
    </row>
    <row r="39" spans="1:11" x14ac:dyDescent="0.2">
      <c r="A39" t="s">
        <v>1</v>
      </c>
      <c r="B39">
        <v>0.9</v>
      </c>
      <c r="C39" t="s">
        <v>2</v>
      </c>
      <c r="D39">
        <v>2</v>
      </c>
      <c r="E39">
        <v>0</v>
      </c>
      <c r="F39">
        <v>0</v>
      </c>
      <c r="G39">
        <v>0</v>
      </c>
      <c r="H39">
        <v>52</v>
      </c>
      <c r="I39" s="6">
        <f t="shared" si="0"/>
        <v>297.14285714285717</v>
      </c>
      <c r="J39" s="1">
        <f>(98+84+90+86+87+94)/6</f>
        <v>89.833333333333329</v>
      </c>
      <c r="K39" s="2">
        <v>1865.7635467980294</v>
      </c>
    </row>
    <row r="40" spans="1:11" x14ac:dyDescent="0.2">
      <c r="A40" t="s">
        <v>1</v>
      </c>
      <c r="B40">
        <v>0.9</v>
      </c>
      <c r="C40" t="s">
        <v>2</v>
      </c>
      <c r="D40">
        <v>3</v>
      </c>
      <c r="E40">
        <v>0</v>
      </c>
      <c r="F40">
        <v>0</v>
      </c>
      <c r="G40">
        <v>0</v>
      </c>
      <c r="H40">
        <v>39</v>
      </c>
      <c r="I40" s="6">
        <f t="shared" si="0"/>
        <v>222.85714285714286</v>
      </c>
      <c r="J40" s="1">
        <f>(78+95+82+91.5+84+88)/6</f>
        <v>86.416666666666671</v>
      </c>
      <c r="K40" s="2">
        <v>6352.7093596059112</v>
      </c>
    </row>
    <row r="41" spans="1:11" x14ac:dyDescent="0.2">
      <c r="A41" t="s">
        <v>1</v>
      </c>
      <c r="B41">
        <v>0.9</v>
      </c>
      <c r="C41" t="s">
        <v>2</v>
      </c>
      <c r="D41">
        <v>4</v>
      </c>
      <c r="E41">
        <v>0</v>
      </c>
      <c r="F41">
        <v>0</v>
      </c>
      <c r="G41">
        <v>0</v>
      </c>
      <c r="H41">
        <v>35</v>
      </c>
      <c r="I41" s="6">
        <f t="shared" si="0"/>
        <v>200</v>
      </c>
      <c r="J41" s="1">
        <f>(91+89+89+90+92+83)/6</f>
        <v>89</v>
      </c>
      <c r="K41" s="2">
        <v>5052.7299999999996</v>
      </c>
    </row>
    <row r="42" spans="1:11" x14ac:dyDescent="0.2">
      <c r="A42" t="s">
        <v>7</v>
      </c>
      <c r="B42">
        <v>1.5</v>
      </c>
      <c r="C42" t="s">
        <v>3</v>
      </c>
      <c r="D42">
        <v>1</v>
      </c>
      <c r="E42">
        <v>90</v>
      </c>
      <c r="F42">
        <v>0</v>
      </c>
      <c r="G42">
        <v>99</v>
      </c>
      <c r="H42">
        <v>62</v>
      </c>
      <c r="I42" s="6">
        <f t="shared" si="0"/>
        <v>354.28571428571428</v>
      </c>
      <c r="J42">
        <f>(86+90+88+97+100+93)/6</f>
        <v>92.333333333333329</v>
      </c>
      <c r="K42">
        <v>14488.659688013136</v>
      </c>
    </row>
    <row r="43" spans="1:11" x14ac:dyDescent="0.2">
      <c r="A43" t="s">
        <v>7</v>
      </c>
      <c r="B43">
        <v>1.5</v>
      </c>
      <c r="C43" t="s">
        <v>3</v>
      </c>
      <c r="D43">
        <v>2</v>
      </c>
      <c r="E43">
        <v>99</v>
      </c>
      <c r="F43">
        <v>5</v>
      </c>
      <c r="G43">
        <v>99</v>
      </c>
      <c r="H43">
        <v>68</v>
      </c>
      <c r="I43" s="6">
        <f t="shared" si="0"/>
        <v>388.57142857142856</v>
      </c>
      <c r="J43">
        <f>(92+102+91+98+93)/5</f>
        <v>95.2</v>
      </c>
      <c r="K43">
        <v>14153.969526864475</v>
      </c>
    </row>
    <row r="44" spans="1:11" x14ac:dyDescent="0.2">
      <c r="A44" t="s">
        <v>7</v>
      </c>
      <c r="B44">
        <v>1.5</v>
      </c>
      <c r="C44" t="s">
        <v>3</v>
      </c>
      <c r="D44">
        <v>3</v>
      </c>
      <c r="E44">
        <v>99</v>
      </c>
      <c r="F44">
        <v>0</v>
      </c>
      <c r="G44">
        <v>96</v>
      </c>
      <c r="H44">
        <v>64</v>
      </c>
      <c r="I44" s="6">
        <f t="shared" si="0"/>
        <v>365.71428571428572</v>
      </c>
      <c r="J44">
        <f>(91+89+86+85+88+86)/6</f>
        <v>87.5</v>
      </c>
      <c r="K44">
        <v>11164.623243933589</v>
      </c>
    </row>
    <row r="45" spans="1:11" x14ac:dyDescent="0.2">
      <c r="A45" t="s">
        <v>7</v>
      </c>
      <c r="B45">
        <v>1.5</v>
      </c>
      <c r="C45" t="s">
        <v>3</v>
      </c>
      <c r="D45">
        <v>4</v>
      </c>
      <c r="E45">
        <v>99</v>
      </c>
      <c r="F45">
        <v>5</v>
      </c>
      <c r="G45">
        <v>97</v>
      </c>
      <c r="H45">
        <v>78</v>
      </c>
      <c r="I45" s="6">
        <f t="shared" si="0"/>
        <v>445.71428571428572</v>
      </c>
      <c r="J45">
        <f>(87+92+91+96+86+85)/6</f>
        <v>89.5</v>
      </c>
      <c r="K45">
        <v>10403.439153439153</v>
      </c>
    </row>
    <row r="46" spans="1:11" x14ac:dyDescent="0.2">
      <c r="A46" t="s">
        <v>7</v>
      </c>
      <c r="B46">
        <v>0.9</v>
      </c>
      <c r="C46" t="s">
        <v>3</v>
      </c>
      <c r="D46">
        <v>1</v>
      </c>
      <c r="E46">
        <v>99</v>
      </c>
      <c r="F46">
        <v>0</v>
      </c>
      <c r="G46">
        <v>99</v>
      </c>
      <c r="H46">
        <v>83</v>
      </c>
      <c r="I46" s="6">
        <f t="shared" si="0"/>
        <v>474.28571428571428</v>
      </c>
      <c r="J46">
        <f>(91+89+90+87+94+91)/6</f>
        <v>90.333333333333329</v>
      </c>
      <c r="K46">
        <v>11031.189139649445</v>
      </c>
    </row>
    <row r="47" spans="1:11" x14ac:dyDescent="0.2">
      <c r="A47" t="s">
        <v>7</v>
      </c>
      <c r="B47">
        <v>0.9</v>
      </c>
      <c r="C47" t="s">
        <v>3</v>
      </c>
      <c r="D47">
        <v>2</v>
      </c>
      <c r="E47">
        <v>99</v>
      </c>
      <c r="F47">
        <v>5</v>
      </c>
      <c r="G47">
        <v>99</v>
      </c>
      <c r="H47">
        <v>87</v>
      </c>
      <c r="I47" s="6">
        <f t="shared" si="0"/>
        <v>497.14285714285717</v>
      </c>
      <c r="J47">
        <f>(80+93+85+87+96)/5</f>
        <v>88.2</v>
      </c>
      <c r="K47">
        <v>7111.4238798967854</v>
      </c>
    </row>
    <row r="48" spans="1:11" x14ac:dyDescent="0.2">
      <c r="A48" t="s">
        <v>7</v>
      </c>
      <c r="B48">
        <v>0.9</v>
      </c>
      <c r="C48" t="s">
        <v>3</v>
      </c>
      <c r="D48">
        <v>3</v>
      </c>
      <c r="E48">
        <v>99</v>
      </c>
      <c r="F48">
        <v>10</v>
      </c>
      <c r="G48">
        <v>99</v>
      </c>
      <c r="H48">
        <v>46</v>
      </c>
      <c r="I48" s="6">
        <f t="shared" si="0"/>
        <v>262.85714285714289</v>
      </c>
      <c r="J48">
        <v>90</v>
      </c>
      <c r="K48">
        <v>9987.1173588583188</v>
      </c>
    </row>
    <row r="49" spans="1:11" x14ac:dyDescent="0.2">
      <c r="A49" t="s">
        <v>7</v>
      </c>
      <c r="B49">
        <v>0.9</v>
      </c>
      <c r="C49" t="s">
        <v>3</v>
      </c>
      <c r="D49">
        <v>4</v>
      </c>
      <c r="E49">
        <v>99</v>
      </c>
      <c r="F49">
        <v>15</v>
      </c>
      <c r="G49">
        <v>99</v>
      </c>
      <c r="H49">
        <v>51</v>
      </c>
      <c r="I49" s="6">
        <f t="shared" si="0"/>
        <v>291.42857142857144</v>
      </c>
      <c r="J49">
        <f>(84+87+80+90+87+89)/6</f>
        <v>86.166666666666671</v>
      </c>
      <c r="K49">
        <v>9606.3492063492049</v>
      </c>
    </row>
    <row r="50" spans="1:11" x14ac:dyDescent="0.2">
      <c r="A50" t="s">
        <v>7</v>
      </c>
      <c r="B50">
        <v>1.5</v>
      </c>
      <c r="C50" t="s">
        <v>4</v>
      </c>
      <c r="D50">
        <v>1</v>
      </c>
      <c r="E50">
        <v>85</v>
      </c>
      <c r="F50">
        <v>0</v>
      </c>
      <c r="G50">
        <v>99</v>
      </c>
      <c r="H50">
        <v>98</v>
      </c>
      <c r="I50" s="6">
        <f t="shared" si="0"/>
        <v>560</v>
      </c>
      <c r="J50">
        <f>(93+98+94+95+87+93)/6</f>
        <v>93.333333333333329</v>
      </c>
      <c r="K50">
        <v>12959.579180509414</v>
      </c>
    </row>
    <row r="51" spans="1:11" x14ac:dyDescent="0.2">
      <c r="A51" t="s">
        <v>7</v>
      </c>
      <c r="B51">
        <v>1.5</v>
      </c>
      <c r="C51" t="s">
        <v>4</v>
      </c>
      <c r="D51">
        <v>2</v>
      </c>
      <c r="E51">
        <v>90</v>
      </c>
      <c r="F51">
        <v>0</v>
      </c>
      <c r="G51">
        <v>97</v>
      </c>
      <c r="H51">
        <v>76</v>
      </c>
      <c r="I51" s="6">
        <f t="shared" si="0"/>
        <v>434.28571428571428</v>
      </c>
      <c r="J51">
        <f>(85+85+96+86+97+85)/6</f>
        <v>89</v>
      </c>
      <c r="K51">
        <v>12716.657544243752</v>
      </c>
    </row>
    <row r="52" spans="1:11" x14ac:dyDescent="0.2">
      <c r="A52" t="s">
        <v>7</v>
      </c>
      <c r="B52">
        <v>1.5</v>
      </c>
      <c r="C52" t="s">
        <v>4</v>
      </c>
      <c r="D52">
        <v>3</v>
      </c>
      <c r="E52">
        <v>85</v>
      </c>
      <c r="F52">
        <v>0</v>
      </c>
      <c r="G52">
        <v>99</v>
      </c>
      <c r="H52">
        <v>78</v>
      </c>
      <c r="I52" s="6">
        <f t="shared" si="0"/>
        <v>445.71428571428572</v>
      </c>
      <c r="J52">
        <v>88</v>
      </c>
      <c r="K52">
        <v>13262.30500821018</v>
      </c>
    </row>
    <row r="53" spans="1:11" x14ac:dyDescent="0.2">
      <c r="A53" t="s">
        <v>7</v>
      </c>
      <c r="B53">
        <v>1.5</v>
      </c>
      <c r="C53" t="s">
        <v>4</v>
      </c>
      <c r="D53">
        <v>4</v>
      </c>
      <c r="E53">
        <v>95</v>
      </c>
      <c r="F53">
        <v>0</v>
      </c>
      <c r="G53">
        <v>90</v>
      </c>
      <c r="H53">
        <v>92</v>
      </c>
      <c r="I53" s="6">
        <f t="shared" si="0"/>
        <v>525.71428571428578</v>
      </c>
      <c r="J53">
        <f>(89+94+95+90+79+76)/6</f>
        <v>87.166666666666671</v>
      </c>
      <c r="K53">
        <v>12555.829228243019</v>
      </c>
    </row>
    <row r="54" spans="1:11" x14ac:dyDescent="0.2">
      <c r="A54" t="s">
        <v>7</v>
      </c>
      <c r="B54">
        <v>0.9</v>
      </c>
      <c r="C54" t="s">
        <v>4</v>
      </c>
      <c r="D54">
        <v>1</v>
      </c>
      <c r="E54">
        <v>95</v>
      </c>
      <c r="F54">
        <v>0</v>
      </c>
      <c r="G54">
        <v>99</v>
      </c>
      <c r="H54">
        <v>75</v>
      </c>
      <c r="I54" s="6">
        <f t="shared" si="0"/>
        <v>428.57142857142856</v>
      </c>
      <c r="J54">
        <f>(89+78+88+92+92)/5</f>
        <v>87.8</v>
      </c>
      <c r="K54">
        <v>11451.724137931033</v>
      </c>
    </row>
    <row r="55" spans="1:11" x14ac:dyDescent="0.2">
      <c r="A55" t="s">
        <v>7</v>
      </c>
      <c r="B55">
        <v>0.9</v>
      </c>
      <c r="C55" t="s">
        <v>4</v>
      </c>
      <c r="D55">
        <v>2</v>
      </c>
      <c r="E55">
        <v>90</v>
      </c>
      <c r="F55">
        <v>0</v>
      </c>
      <c r="G55">
        <v>99</v>
      </c>
      <c r="H55">
        <v>61</v>
      </c>
      <c r="I55" s="6">
        <f t="shared" si="0"/>
        <v>348.57142857142856</v>
      </c>
      <c r="J55">
        <f>(83+90+80+82+80+83)/6</f>
        <v>83</v>
      </c>
      <c r="K55">
        <v>9106.3674511950394</v>
      </c>
    </row>
    <row r="56" spans="1:11" x14ac:dyDescent="0.2">
      <c r="A56" t="s">
        <v>7</v>
      </c>
      <c r="B56">
        <v>0.9</v>
      </c>
      <c r="C56" t="s">
        <v>4</v>
      </c>
      <c r="D56">
        <v>3</v>
      </c>
      <c r="E56">
        <v>99</v>
      </c>
      <c r="F56">
        <v>0</v>
      </c>
      <c r="G56">
        <v>99</v>
      </c>
      <c r="H56">
        <v>54</v>
      </c>
      <c r="I56" s="6">
        <f t="shared" si="0"/>
        <v>308.57142857142856</v>
      </c>
      <c r="J56">
        <f>(92+89+87+87+90+92)/6</f>
        <v>89.5</v>
      </c>
      <c r="K56">
        <v>10882.856190952147</v>
      </c>
    </row>
    <row r="57" spans="1:11" x14ac:dyDescent="0.2">
      <c r="A57" t="s">
        <v>7</v>
      </c>
      <c r="B57">
        <v>0.9</v>
      </c>
      <c r="C57" t="s">
        <v>4</v>
      </c>
      <c r="D57">
        <v>4</v>
      </c>
      <c r="E57">
        <v>95</v>
      </c>
      <c r="F57">
        <v>0</v>
      </c>
      <c r="G57">
        <v>99</v>
      </c>
      <c r="H57">
        <v>54</v>
      </c>
      <c r="I57" s="6">
        <f t="shared" si="0"/>
        <v>308.57142857142856</v>
      </c>
      <c r="J57">
        <f>(83+88+84+86+89)/5</f>
        <v>86</v>
      </c>
      <c r="K57">
        <v>6460.0199900049975</v>
      </c>
    </row>
    <row r="58" spans="1:11" x14ac:dyDescent="0.2">
      <c r="A58" t="s">
        <v>7</v>
      </c>
      <c r="B58">
        <v>1.5</v>
      </c>
      <c r="C58" t="s">
        <v>5</v>
      </c>
      <c r="D58">
        <v>1</v>
      </c>
      <c r="E58">
        <v>90</v>
      </c>
      <c r="F58">
        <v>0</v>
      </c>
      <c r="G58">
        <v>99</v>
      </c>
      <c r="H58">
        <v>68</v>
      </c>
      <c r="I58" s="6">
        <f t="shared" si="0"/>
        <v>388.57142857142856</v>
      </c>
      <c r="J58">
        <f>(87+89+91+88+97+94)/6</f>
        <v>91</v>
      </c>
      <c r="K58">
        <v>12865.900383141765</v>
      </c>
    </row>
    <row r="59" spans="1:11" x14ac:dyDescent="0.2">
      <c r="A59" t="s">
        <v>7</v>
      </c>
      <c r="B59">
        <v>1.5</v>
      </c>
      <c r="C59" t="s">
        <v>5</v>
      </c>
      <c r="D59">
        <v>2</v>
      </c>
      <c r="E59">
        <v>90</v>
      </c>
      <c r="F59">
        <v>0</v>
      </c>
      <c r="G59">
        <v>99</v>
      </c>
      <c r="H59">
        <v>69</v>
      </c>
      <c r="I59" s="6">
        <f t="shared" si="0"/>
        <v>394.28571428571428</v>
      </c>
      <c r="J59">
        <f>(98+103+87+92+95)/5</f>
        <v>95</v>
      </c>
      <c r="K59">
        <v>13860.42692939245</v>
      </c>
    </row>
    <row r="60" spans="1:11" x14ac:dyDescent="0.2">
      <c r="A60" t="s">
        <v>7</v>
      </c>
      <c r="B60">
        <v>1.5</v>
      </c>
      <c r="C60" t="s">
        <v>5</v>
      </c>
      <c r="D60">
        <v>3</v>
      </c>
      <c r="E60">
        <v>90</v>
      </c>
      <c r="F60">
        <v>0</v>
      </c>
      <c r="G60">
        <v>99</v>
      </c>
      <c r="H60">
        <v>94</v>
      </c>
      <c r="I60" s="6">
        <f t="shared" si="0"/>
        <v>537.14285714285711</v>
      </c>
      <c r="J60">
        <f>(92+96+89+95+93+94)/6</f>
        <v>93.166666666666671</v>
      </c>
      <c r="K60">
        <v>12781.926406926408</v>
      </c>
    </row>
    <row r="61" spans="1:11" x14ac:dyDescent="0.2">
      <c r="A61" t="s">
        <v>7</v>
      </c>
      <c r="B61">
        <v>1.5</v>
      </c>
      <c r="C61" t="s">
        <v>5</v>
      </c>
      <c r="D61">
        <v>4</v>
      </c>
      <c r="E61">
        <v>95</v>
      </c>
      <c r="F61">
        <v>0</v>
      </c>
      <c r="G61">
        <v>99</v>
      </c>
      <c r="H61">
        <v>89</v>
      </c>
      <c r="I61" s="6">
        <f t="shared" si="0"/>
        <v>508.57142857142856</v>
      </c>
      <c r="J61">
        <f>(83+84+85+85+87+81)/6</f>
        <v>84.166666666666671</v>
      </c>
      <c r="K61">
        <v>11885.668461450337</v>
      </c>
    </row>
    <row r="62" spans="1:11" x14ac:dyDescent="0.2">
      <c r="A62" t="s">
        <v>7</v>
      </c>
      <c r="B62">
        <v>0.9</v>
      </c>
      <c r="C62" t="s">
        <v>5</v>
      </c>
      <c r="D62">
        <v>1</v>
      </c>
      <c r="E62">
        <v>99</v>
      </c>
      <c r="F62">
        <v>0</v>
      </c>
      <c r="G62">
        <v>99</v>
      </c>
      <c r="H62">
        <v>95</v>
      </c>
      <c r="I62" s="6">
        <f t="shared" si="0"/>
        <v>542.85714285714289</v>
      </c>
      <c r="J62">
        <v>85.95</v>
      </c>
      <c r="K62">
        <v>10187.274220032839</v>
      </c>
    </row>
    <row r="63" spans="1:11" x14ac:dyDescent="0.2">
      <c r="A63" t="s">
        <v>7</v>
      </c>
      <c r="B63">
        <v>0.9</v>
      </c>
      <c r="C63" t="s">
        <v>5</v>
      </c>
      <c r="D63">
        <v>2</v>
      </c>
      <c r="E63">
        <v>99</v>
      </c>
      <c r="F63">
        <v>0</v>
      </c>
      <c r="G63">
        <v>99</v>
      </c>
      <c r="H63">
        <v>58</v>
      </c>
      <c r="I63" s="6">
        <f t="shared" si="0"/>
        <v>331.42857142857144</v>
      </c>
      <c r="J63">
        <f>(80+89+83+90+79+89)/6</f>
        <v>85</v>
      </c>
      <c r="K63">
        <v>10749.879851015261</v>
      </c>
    </row>
    <row r="64" spans="1:11" x14ac:dyDescent="0.2">
      <c r="A64" t="s">
        <v>7</v>
      </c>
      <c r="B64">
        <v>0.9</v>
      </c>
      <c r="C64" t="s">
        <v>5</v>
      </c>
      <c r="D64">
        <v>3</v>
      </c>
      <c r="E64">
        <v>99</v>
      </c>
      <c r="F64">
        <v>0</v>
      </c>
      <c r="G64">
        <v>99</v>
      </c>
      <c r="H64">
        <v>49</v>
      </c>
      <c r="I64" s="6">
        <f t="shared" si="0"/>
        <v>280</v>
      </c>
      <c r="J64">
        <f>(85+83+82+80+82)/5</f>
        <v>82.4</v>
      </c>
      <c r="K64">
        <v>10879.279936751203</v>
      </c>
    </row>
    <row r="65" spans="1:11" x14ac:dyDescent="0.2">
      <c r="A65" t="s">
        <v>7</v>
      </c>
      <c r="B65">
        <v>0.9</v>
      </c>
      <c r="C65" t="s">
        <v>5</v>
      </c>
      <c r="D65">
        <v>4</v>
      </c>
      <c r="E65">
        <v>99</v>
      </c>
      <c r="F65">
        <v>0</v>
      </c>
      <c r="G65">
        <v>99</v>
      </c>
      <c r="H65">
        <v>79</v>
      </c>
      <c r="I65" s="6">
        <f t="shared" si="0"/>
        <v>451.42857142857144</v>
      </c>
      <c r="J65">
        <f>(73+77+89+87+82+87)/6</f>
        <v>82.5</v>
      </c>
      <c r="K65">
        <v>9802.8485757121434</v>
      </c>
    </row>
    <row r="66" spans="1:11" x14ac:dyDescent="0.2">
      <c r="A66" t="s">
        <v>7</v>
      </c>
      <c r="B66">
        <v>1.5</v>
      </c>
      <c r="C66" t="s">
        <v>6</v>
      </c>
      <c r="D66">
        <v>1</v>
      </c>
      <c r="E66">
        <v>90</v>
      </c>
      <c r="F66">
        <v>0</v>
      </c>
      <c r="G66">
        <v>96</v>
      </c>
      <c r="H66">
        <v>72</v>
      </c>
      <c r="I66" s="6">
        <f t="shared" si="0"/>
        <v>411.42857142857144</v>
      </c>
      <c r="J66">
        <f>(80+77+77+84+87+86)/6</f>
        <v>81.833333333333329</v>
      </c>
      <c r="K66">
        <v>13307.142857142861</v>
      </c>
    </row>
    <row r="67" spans="1:11" x14ac:dyDescent="0.2">
      <c r="A67" t="s">
        <v>7</v>
      </c>
      <c r="B67">
        <v>1.5</v>
      </c>
      <c r="C67" t="s">
        <v>6</v>
      </c>
      <c r="D67">
        <v>2</v>
      </c>
      <c r="E67">
        <v>90</v>
      </c>
      <c r="F67">
        <v>0</v>
      </c>
      <c r="G67">
        <v>97</v>
      </c>
      <c r="H67">
        <v>43</v>
      </c>
      <c r="I67" s="6">
        <f t="shared" ref="I67:I81" si="1">H67*(100/17.5)</f>
        <v>245.71428571428572</v>
      </c>
      <c r="J67">
        <f>(92+93+97+96+91+92)/6</f>
        <v>93.5</v>
      </c>
      <c r="K67">
        <v>13744.987971130715</v>
      </c>
    </row>
    <row r="68" spans="1:11" x14ac:dyDescent="0.2">
      <c r="A68" t="s">
        <v>7</v>
      </c>
      <c r="B68">
        <v>1.5</v>
      </c>
      <c r="C68" t="s">
        <v>6</v>
      </c>
      <c r="D68">
        <v>3</v>
      </c>
      <c r="E68">
        <v>90</v>
      </c>
      <c r="F68">
        <v>0</v>
      </c>
      <c r="G68">
        <v>99</v>
      </c>
      <c r="H68">
        <v>46</v>
      </c>
      <c r="I68" s="6">
        <f t="shared" si="1"/>
        <v>262.85714285714289</v>
      </c>
      <c r="J68">
        <f>(90+95+81+91+80+89)/6</f>
        <v>87.666666666666671</v>
      </c>
      <c r="K68">
        <v>14980.603448275862</v>
      </c>
    </row>
    <row r="69" spans="1:11" x14ac:dyDescent="0.2">
      <c r="A69" t="s">
        <v>7</v>
      </c>
      <c r="B69">
        <v>1.5</v>
      </c>
      <c r="C69" t="s">
        <v>6</v>
      </c>
      <c r="D69">
        <v>4</v>
      </c>
      <c r="E69">
        <v>90</v>
      </c>
      <c r="F69">
        <v>0</v>
      </c>
      <c r="G69">
        <v>99</v>
      </c>
      <c r="H69">
        <v>72</v>
      </c>
      <c r="I69" s="6">
        <f t="shared" si="1"/>
        <v>411.42857142857144</v>
      </c>
      <c r="J69">
        <f>(88+91+84+89+92+90)/6</f>
        <v>89</v>
      </c>
      <c r="K69">
        <v>13993.226600985223</v>
      </c>
    </row>
    <row r="70" spans="1:11" x14ac:dyDescent="0.2">
      <c r="A70" t="s">
        <v>7</v>
      </c>
      <c r="B70">
        <v>0.9</v>
      </c>
      <c r="C70" t="s">
        <v>6</v>
      </c>
      <c r="D70">
        <v>1</v>
      </c>
      <c r="E70">
        <v>90</v>
      </c>
      <c r="F70">
        <v>0</v>
      </c>
      <c r="G70">
        <v>99</v>
      </c>
      <c r="H70">
        <v>78</v>
      </c>
      <c r="I70" s="6">
        <f t="shared" si="1"/>
        <v>445.71428571428572</v>
      </c>
      <c r="J70">
        <f>(93+88+75+90+78)/5</f>
        <v>84.8</v>
      </c>
      <c r="K70">
        <v>10747.126436781609</v>
      </c>
    </row>
    <row r="71" spans="1:11" x14ac:dyDescent="0.2">
      <c r="A71" t="s">
        <v>7</v>
      </c>
      <c r="B71">
        <v>0.9</v>
      </c>
      <c r="C71" t="s">
        <v>6</v>
      </c>
      <c r="D71">
        <v>2</v>
      </c>
      <c r="E71">
        <v>99</v>
      </c>
      <c r="F71">
        <v>0</v>
      </c>
      <c r="G71">
        <v>99</v>
      </c>
      <c r="H71">
        <v>56</v>
      </c>
      <c r="I71" s="6">
        <f t="shared" si="1"/>
        <v>320</v>
      </c>
      <c r="J71">
        <f>(80+82+87+93+84+83)/6</f>
        <v>84.833333333333329</v>
      </c>
      <c r="K71">
        <v>10572.924648786717</v>
      </c>
    </row>
    <row r="72" spans="1:11" x14ac:dyDescent="0.2">
      <c r="A72" t="s">
        <v>7</v>
      </c>
      <c r="B72">
        <v>0.9</v>
      </c>
      <c r="C72" t="s">
        <v>6</v>
      </c>
      <c r="D72">
        <v>3</v>
      </c>
      <c r="E72">
        <v>90</v>
      </c>
      <c r="F72">
        <v>0</v>
      </c>
      <c r="G72">
        <v>99</v>
      </c>
      <c r="H72">
        <v>91</v>
      </c>
      <c r="I72" s="6">
        <f t="shared" si="1"/>
        <v>520</v>
      </c>
      <c r="J72">
        <f>(88+83+85+89+84+81)/6</f>
        <v>85</v>
      </c>
      <c r="K72">
        <v>11753.215654077725</v>
      </c>
    </row>
    <row r="73" spans="1:11" x14ac:dyDescent="0.2">
      <c r="A73" t="s">
        <v>7</v>
      </c>
      <c r="B73">
        <v>0.9</v>
      </c>
      <c r="C73" t="s">
        <v>6</v>
      </c>
      <c r="D73">
        <v>4</v>
      </c>
      <c r="E73">
        <v>99</v>
      </c>
      <c r="F73">
        <v>0</v>
      </c>
      <c r="G73">
        <v>98</v>
      </c>
      <c r="H73">
        <v>87</v>
      </c>
      <c r="I73" s="6">
        <f t="shared" si="1"/>
        <v>497.14285714285717</v>
      </c>
      <c r="J73">
        <f>(90+89+88+84+97+89)/6</f>
        <v>89.5</v>
      </c>
      <c r="K73">
        <v>11475.877707404801</v>
      </c>
    </row>
    <row r="74" spans="1:11" x14ac:dyDescent="0.2">
      <c r="A74" t="s">
        <v>7</v>
      </c>
      <c r="B74">
        <v>1.5</v>
      </c>
      <c r="C74" t="s">
        <v>2</v>
      </c>
      <c r="D74">
        <v>1</v>
      </c>
      <c r="E74">
        <v>0</v>
      </c>
      <c r="F74">
        <v>0</v>
      </c>
      <c r="G74">
        <v>0</v>
      </c>
      <c r="H74">
        <v>58</v>
      </c>
      <c r="I74" s="6">
        <f t="shared" si="1"/>
        <v>331.42857142857144</v>
      </c>
      <c r="J74">
        <f>(90+90+97+80+97+94)/6</f>
        <v>91.333333333333329</v>
      </c>
      <c r="K74">
        <v>6266.1010764459043</v>
      </c>
    </row>
    <row r="75" spans="1:11" x14ac:dyDescent="0.2">
      <c r="A75" t="s">
        <v>7</v>
      </c>
      <c r="B75">
        <v>1.5</v>
      </c>
      <c r="C75" t="s">
        <v>2</v>
      </c>
      <c r="D75">
        <v>2</v>
      </c>
      <c r="E75">
        <v>0</v>
      </c>
      <c r="F75">
        <v>0</v>
      </c>
      <c r="G75">
        <v>0</v>
      </c>
      <c r="H75">
        <v>66</v>
      </c>
      <c r="I75" s="6">
        <f t="shared" si="1"/>
        <v>377.14285714285717</v>
      </c>
      <c r="J75">
        <f>(89+95+89+81+82+99)/6</f>
        <v>89.166666666666671</v>
      </c>
      <c r="K75">
        <v>6605.1724137931042</v>
      </c>
    </row>
    <row r="76" spans="1:11" x14ac:dyDescent="0.2">
      <c r="A76" t="s">
        <v>7</v>
      </c>
      <c r="B76">
        <v>1.5</v>
      </c>
      <c r="C76" t="s">
        <v>2</v>
      </c>
      <c r="D76">
        <v>3</v>
      </c>
      <c r="E76">
        <v>0</v>
      </c>
      <c r="F76">
        <v>0</v>
      </c>
      <c r="G76">
        <v>0</v>
      </c>
      <c r="H76">
        <v>56</v>
      </c>
      <c r="I76" s="6">
        <f t="shared" si="1"/>
        <v>320</v>
      </c>
      <c r="J76">
        <f>(82+95+88+84+86)/5</f>
        <v>87</v>
      </c>
      <c r="K76">
        <v>6163.4665621734584</v>
      </c>
    </row>
    <row r="77" spans="1:11" x14ac:dyDescent="0.2">
      <c r="A77" t="s">
        <v>7</v>
      </c>
      <c r="B77">
        <v>1.5</v>
      </c>
      <c r="C77" t="s">
        <v>2</v>
      </c>
      <c r="D77">
        <v>4</v>
      </c>
      <c r="E77">
        <v>0</v>
      </c>
      <c r="F77">
        <v>0</v>
      </c>
      <c r="G77">
        <v>0</v>
      </c>
      <c r="H77">
        <v>46</v>
      </c>
      <c r="I77" s="6">
        <f t="shared" si="1"/>
        <v>262.85714285714289</v>
      </c>
      <c r="J77">
        <f>(88+81+80+82+82+86)/6</f>
        <v>83.166666666666671</v>
      </c>
      <c r="K77">
        <v>5409.6307328063549</v>
      </c>
    </row>
    <row r="78" spans="1:11" x14ac:dyDescent="0.2">
      <c r="A78" t="s">
        <v>7</v>
      </c>
      <c r="B78">
        <v>0.9</v>
      </c>
      <c r="C78" t="s">
        <v>2</v>
      </c>
      <c r="D78">
        <v>1</v>
      </c>
      <c r="E78">
        <v>0</v>
      </c>
      <c r="F78">
        <v>0</v>
      </c>
      <c r="G78">
        <v>0</v>
      </c>
      <c r="H78">
        <v>45</v>
      </c>
      <c r="I78" s="6">
        <f t="shared" si="1"/>
        <v>257.14285714285717</v>
      </c>
      <c r="J78">
        <f>(86+85+90+94+90)/5</f>
        <v>89</v>
      </c>
      <c r="K78">
        <v>4500.8642295393665</v>
      </c>
    </row>
    <row r="79" spans="1:11" x14ac:dyDescent="0.2">
      <c r="A79" t="s">
        <v>7</v>
      </c>
      <c r="B79">
        <v>0.9</v>
      </c>
      <c r="C79" t="s">
        <v>2</v>
      </c>
      <c r="D79">
        <v>2</v>
      </c>
      <c r="E79">
        <v>0</v>
      </c>
      <c r="F79">
        <v>0</v>
      </c>
      <c r="G79">
        <v>0</v>
      </c>
      <c r="H79">
        <v>59</v>
      </c>
      <c r="I79" s="6">
        <f t="shared" si="1"/>
        <v>337.14285714285717</v>
      </c>
      <c r="J79">
        <f>(78+83+80+87+88+90)/6</f>
        <v>84.333333333333329</v>
      </c>
      <c r="K79">
        <v>2608.9901477832509</v>
      </c>
    </row>
    <row r="80" spans="1:11" x14ac:dyDescent="0.2">
      <c r="A80" t="s">
        <v>7</v>
      </c>
      <c r="B80">
        <v>0.9</v>
      </c>
      <c r="C80" t="s">
        <v>2</v>
      </c>
      <c r="D80">
        <v>3</v>
      </c>
      <c r="E80">
        <v>0</v>
      </c>
      <c r="F80">
        <v>0</v>
      </c>
      <c r="G80">
        <v>0</v>
      </c>
      <c r="H80">
        <v>36</v>
      </c>
      <c r="I80" s="6">
        <f t="shared" si="1"/>
        <v>205.71428571428572</v>
      </c>
      <c r="J80">
        <f>(84+99+85+92+87+82)/6</f>
        <v>88.166666666666671</v>
      </c>
      <c r="K80">
        <v>5652.6511313745368</v>
      </c>
    </row>
    <row r="81" spans="1:11" x14ac:dyDescent="0.2">
      <c r="A81" t="s">
        <v>7</v>
      </c>
      <c r="B81">
        <v>0.9</v>
      </c>
      <c r="C81" t="s">
        <v>2</v>
      </c>
      <c r="D81">
        <v>4</v>
      </c>
      <c r="E81">
        <v>0</v>
      </c>
      <c r="F81">
        <v>0</v>
      </c>
      <c r="G81">
        <v>0</v>
      </c>
      <c r="H81">
        <v>50</v>
      </c>
      <c r="I81" s="6">
        <f t="shared" si="1"/>
        <v>285.71428571428572</v>
      </c>
      <c r="J81">
        <f>(83+81+85+82+81+73)/6</f>
        <v>80.833333333333329</v>
      </c>
      <c r="K81">
        <v>3579.1041356398218</v>
      </c>
    </row>
  </sheetData>
  <sortState xmlns:xlrd2="http://schemas.microsoft.com/office/spreadsheetml/2017/richdata2" ref="A2:K81">
    <sortCondition ref="A2:A81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</dc:creator>
  <cp:lastModifiedBy>Matheus Bastos Martins</cp:lastModifiedBy>
  <dcterms:created xsi:type="dcterms:W3CDTF">2020-04-26T16:47:05Z</dcterms:created>
  <dcterms:modified xsi:type="dcterms:W3CDTF">2024-09-25T01:01:36Z</dcterms:modified>
</cp:coreProperties>
</file>